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840" activeTab="0"/>
  </bookViews>
  <sheets>
    <sheet name="GraphiteIndia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<sst xmlns="http://schemas.openxmlformats.org/spreadsheetml/2006/main" count="65" uniqueCount="32">
  <si>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For the year</t>
  </si>
  <si>
    <t>Operating Income</t>
  </si>
  <si>
    <t>Net Profit</t>
  </si>
  <si>
    <t>Net Worth</t>
  </si>
  <si>
    <t>No. of Shares (in crore)</t>
  </si>
  <si>
    <t>Adjusted EPS (Rs)</t>
  </si>
  <si>
    <t>Book value per Share (Rs)</t>
  </si>
  <si>
    <t>Dvdnd per Share (Rs)</t>
  </si>
  <si>
    <t>Net Profit Margin (%)</t>
  </si>
  <si>
    <t>Lt Debt Equity</t>
  </si>
  <si>
    <t>Return on Equity (%)</t>
  </si>
  <si>
    <t>Carbon Everflow</t>
  </si>
  <si>
    <t>Ploughback Ratio</t>
  </si>
  <si>
    <t>Intrinsic Value (Constant Growth Model)</t>
  </si>
  <si>
    <t>Constant Growth Rate</t>
  </si>
  <si>
    <t>Increased Dividend Scenario</t>
  </si>
  <si>
    <t>Decreased Dividend Scenario</t>
  </si>
  <si>
    <t>Company: Carbon Everflow Ltd.</t>
  </si>
  <si>
    <t>For the financial year</t>
  </si>
  <si>
    <t>Source: Indiabulls.com</t>
  </si>
  <si>
    <t>Dividend per Share (Rs)</t>
  </si>
  <si>
    <t>LT Debt-to-Equity Ratio</t>
  </si>
  <si>
    <t>Book Value per Share (Rs)</t>
  </si>
  <si>
    <t>Calculated EPS/Share (Rs)</t>
  </si>
  <si>
    <t>EPS</t>
  </si>
  <si>
    <t>DP Rate:</t>
  </si>
  <si>
    <t>ROE</t>
  </si>
  <si>
    <t>LT Growth Rate</t>
  </si>
  <si>
    <t>Intrinsic Value</t>
  </si>
  <si>
    <t>Industry Growth</t>
  </si>
  <si>
    <t>FV</t>
  </si>
  <si>
    <t>PV of FV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</si>
</sst>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28125" style="0" customWidth="1"/>
    <col min="2" max="3" width="7.00390625" style="0" customWidth="1"/>
    <col min="4" max="4" width="6.57421875" style="0" customWidth="1"/>
    <col min="5" max="5" width="5.57421875" style="0" customWidth="1"/>
    <col min="7" max="7" width="23.00390625" style="0" customWidth="1"/>
    <col min="8" max="11" width="6.00390625" style="0" customWidth="1"/>
  </cols>
  <sheetData>
    <row r="1" spans="1:11" ht="13.5" thickBot="1">
      <c r="A1" s="3" t="s">
        <v>11</v>
      </c>
      <c r="G1" s="7" t="s">
        <v>17</v>
      </c>
      <c r="H1" s="8"/>
      <c r="I1" s="8"/>
      <c r="J1" s="8"/>
      <c r="K1" s="8"/>
    </row>
    <row r="2" spans="1:11" ht="12.75">
      <c r="A2" s="1" t="s">
        <v>0</v>
      </c>
      <c r="B2" s="1">
        <v>2001</v>
      </c>
      <c r="C2" s="1">
        <v>2000</v>
      </c>
      <c r="D2" s="1">
        <v>1999</v>
      </c>
      <c r="E2" s="1">
        <v>1998</v>
      </c>
      <c r="G2" s="13" t="s">
        <v>18</v>
      </c>
      <c r="H2" s="13">
        <v>2001</v>
      </c>
      <c r="I2" s="13">
        <v>2000</v>
      </c>
      <c r="J2" s="13">
        <v>1999</v>
      </c>
      <c r="K2" s="13">
        <v>1998</v>
      </c>
    </row>
    <row r="3" spans="1:11" ht="12.75">
      <c r="A3" s="1" t="s">
        <v>1</v>
      </c>
      <c r="B3" s="2">
        <v>142.2</v>
      </c>
      <c r="C3" s="2">
        <v>138.28</v>
      </c>
      <c r="D3" s="2">
        <v>122.88</v>
      </c>
      <c r="E3" s="2">
        <v>117.11</v>
      </c>
      <c r="G3" s="10" t="s">
        <v>1</v>
      </c>
      <c r="H3" s="11">
        <v>142.2</v>
      </c>
      <c r="I3" s="11">
        <v>138.28</v>
      </c>
      <c r="J3" s="11">
        <v>122.88</v>
      </c>
      <c r="K3" s="11">
        <v>117.11</v>
      </c>
    </row>
    <row r="4" spans="1:11" ht="12.75">
      <c r="A4" s="1" t="s">
        <v>2</v>
      </c>
      <c r="B4" s="2">
        <v>10.47</v>
      </c>
      <c r="C4" s="2">
        <v>17.02</v>
      </c>
      <c r="D4" s="2">
        <v>17.54</v>
      </c>
      <c r="E4" s="2">
        <v>11.77</v>
      </c>
      <c r="G4" s="10" t="s">
        <v>2</v>
      </c>
      <c r="H4" s="11">
        <v>10.47</v>
      </c>
      <c r="I4" s="11">
        <v>17.02</v>
      </c>
      <c r="J4" s="11">
        <v>17.54</v>
      </c>
      <c r="K4" s="11">
        <v>11.77</v>
      </c>
    </row>
    <row r="5" spans="1:11" ht="12.75">
      <c r="A5" s="1" t="s">
        <v>3</v>
      </c>
      <c r="B5" s="2">
        <v>120.47</v>
      </c>
      <c r="C5" s="2">
        <v>113.44</v>
      </c>
      <c r="D5" s="2">
        <v>100.58</v>
      </c>
      <c r="E5" s="2">
        <v>87.2</v>
      </c>
      <c r="G5" s="10" t="s">
        <v>3</v>
      </c>
      <c r="H5" s="11">
        <v>120.47</v>
      </c>
      <c r="I5" s="11">
        <v>113.44</v>
      </c>
      <c r="J5" s="11">
        <v>100.58</v>
      </c>
      <c r="K5" s="11">
        <v>87.2</v>
      </c>
    </row>
    <row r="6" spans="1:11" ht="12.75">
      <c r="A6" s="1" t="s">
        <v>4</v>
      </c>
      <c r="B6" s="1">
        <v>1.25</v>
      </c>
      <c r="C6" s="1">
        <v>1.25</v>
      </c>
      <c r="D6" s="1">
        <v>1.25</v>
      </c>
      <c r="E6" s="1">
        <v>1.25</v>
      </c>
      <c r="G6" s="10" t="s">
        <v>4</v>
      </c>
      <c r="H6" s="10">
        <v>1.25</v>
      </c>
      <c r="I6" s="10">
        <v>1.25</v>
      </c>
      <c r="J6" s="10">
        <v>1.25</v>
      </c>
      <c r="K6" s="10">
        <v>1.25</v>
      </c>
    </row>
    <row r="7" spans="1:11" ht="12.75">
      <c r="A7" s="1" t="s">
        <v>23</v>
      </c>
      <c r="B7" s="5">
        <f>B4/B6</f>
        <v>8.376000000000001</v>
      </c>
      <c r="C7" s="5">
        <f>C4/C6</f>
        <v>13.616</v>
      </c>
      <c r="D7" s="5">
        <f>D4/D6</f>
        <v>14.032</v>
      </c>
      <c r="E7" s="5">
        <f>E4/E6</f>
        <v>9.416</v>
      </c>
      <c r="G7" s="10" t="s">
        <v>5</v>
      </c>
      <c r="H7" s="10">
        <v>6.28</v>
      </c>
      <c r="I7" s="10">
        <v>13.17</v>
      </c>
      <c r="J7" s="10">
        <v>13.65</v>
      </c>
      <c r="K7" s="10">
        <v>9.56</v>
      </c>
    </row>
    <row r="8" spans="1:11" ht="12.75">
      <c r="A8" s="1" t="s">
        <v>6</v>
      </c>
      <c r="B8" s="1">
        <v>96.49</v>
      </c>
      <c r="C8" s="1">
        <v>90.86</v>
      </c>
      <c r="D8" s="1">
        <v>80.56</v>
      </c>
      <c r="E8" s="1">
        <v>69.84</v>
      </c>
      <c r="G8" s="10" t="s">
        <v>22</v>
      </c>
      <c r="H8" s="10">
        <v>96.49</v>
      </c>
      <c r="I8" s="10">
        <v>90.86</v>
      </c>
      <c r="J8" s="10">
        <v>80.56</v>
      </c>
      <c r="K8" s="10">
        <v>69.84</v>
      </c>
    </row>
    <row r="9" spans="1:11" ht="12.75">
      <c r="A9" s="1" t="s">
        <v>7</v>
      </c>
      <c r="B9" s="1">
        <v>2.5</v>
      </c>
      <c r="C9" s="1">
        <v>3</v>
      </c>
      <c r="D9" s="1">
        <v>3</v>
      </c>
      <c r="E9" s="1">
        <v>3</v>
      </c>
      <c r="G9" s="10" t="s">
        <v>20</v>
      </c>
      <c r="H9" s="10">
        <v>2.5</v>
      </c>
      <c r="I9" s="10">
        <v>3</v>
      </c>
      <c r="J9" s="10">
        <v>3</v>
      </c>
      <c r="K9" s="10">
        <v>3</v>
      </c>
    </row>
    <row r="10" spans="1:11" ht="12.75">
      <c r="A10" s="1" t="s">
        <v>8</v>
      </c>
      <c r="B10" s="1">
        <v>5.49</v>
      </c>
      <c r="C10" s="1">
        <v>11.83</v>
      </c>
      <c r="D10" s="1">
        <v>13.76</v>
      </c>
      <c r="E10" s="1">
        <v>10.15</v>
      </c>
      <c r="G10" s="10" t="s">
        <v>8</v>
      </c>
      <c r="H10" s="10">
        <v>5.49</v>
      </c>
      <c r="I10" s="10">
        <v>11.83</v>
      </c>
      <c r="J10" s="10">
        <v>13.76</v>
      </c>
      <c r="K10" s="10">
        <v>10.15</v>
      </c>
    </row>
    <row r="11" spans="1:11" ht="13.5" thickBot="1">
      <c r="A11" s="1" t="s">
        <v>9</v>
      </c>
      <c r="B11" s="1">
        <v>0.29</v>
      </c>
      <c r="C11" s="1">
        <v>0.32</v>
      </c>
      <c r="D11" s="1">
        <v>0.25</v>
      </c>
      <c r="E11" s="1">
        <v>0.26</v>
      </c>
      <c r="G11" s="12" t="s">
        <v>21</v>
      </c>
      <c r="H11" s="12">
        <v>0.29</v>
      </c>
      <c r="I11" s="12">
        <v>0.32</v>
      </c>
      <c r="J11" s="12">
        <v>0.25</v>
      </c>
      <c r="K11" s="12">
        <v>0.26</v>
      </c>
    </row>
    <row r="12" spans="1:7" ht="12.75">
      <c r="A12" s="1" t="s">
        <v>10</v>
      </c>
      <c r="B12" s="2">
        <f>(100*B7/B8)</f>
        <v>8.68069229972018</v>
      </c>
      <c r="C12" s="2">
        <f>(100*C7/C8)</f>
        <v>14.985692273827866</v>
      </c>
      <c r="D12" s="2">
        <f>(100*D7/D8)</f>
        <v>17.418073485600793</v>
      </c>
      <c r="E12" s="2">
        <f>(100*E7/E8)</f>
        <v>13.482245131729668</v>
      </c>
      <c r="G12" s="9" t="s">
        <v>19</v>
      </c>
    </row>
    <row r="13" spans="1:11" ht="12.75">
      <c r="A13" s="4" t="s">
        <v>12</v>
      </c>
      <c r="B13" s="5">
        <f>(B7-B9)/B7</f>
        <v>0.7015281757402102</v>
      </c>
      <c r="C13" s="5">
        <f>(C7-C9)/C7</f>
        <v>0.7796709753231492</v>
      </c>
      <c r="D13" s="5">
        <f>(D7-D9)/D7</f>
        <v>0.7862029646522235</v>
      </c>
      <c r="E13" s="5">
        <f>(E7-E9)/E7</f>
        <v>0.6813933729821581</v>
      </c>
      <c r="G13" s="10" t="s">
        <v>25</v>
      </c>
      <c r="H13">
        <f>H9/H7</f>
        <v>0.39808917197452226</v>
      </c>
      <c r="I13">
        <f>I9/I7</f>
        <v>0.22779043280182232</v>
      </c>
      <c r="J13">
        <f>J9/J7</f>
        <v>0.21978021978021978</v>
      </c>
      <c r="K13">
        <f>K9/K7</f>
        <v>0.3138075313807531</v>
      </c>
    </row>
    <row r="14" spans="1:11" ht="12.75">
      <c r="A14" s="4" t="s">
        <v>14</v>
      </c>
      <c r="B14" s="5">
        <f>B13*B12*0.01</f>
        <v>0.060897502331847875</v>
      </c>
      <c r="C14" s="5">
        <f>C13*C12*0.01</f>
        <v>0.11683909311027954</v>
      </c>
      <c r="D14" s="5">
        <f>D13*D12*0.01</f>
        <v>0.1369414101290963</v>
      </c>
      <c r="E14" s="5">
        <f>E13*E12*0.01</f>
        <v>0.09186712485681559</v>
      </c>
      <c r="G14" s="10" t="s">
        <v>26</v>
      </c>
      <c r="H14">
        <f>H7/H8</f>
        <v>0.06508446471136906</v>
      </c>
      <c r="I14">
        <f>I7/I8</f>
        <v>0.14494827206691613</v>
      </c>
      <c r="J14">
        <f>J7/J8</f>
        <v>0.16943892750744788</v>
      </c>
      <c r="K14">
        <f>K7/K8</f>
        <v>0.13688430698739978</v>
      </c>
    </row>
    <row r="15" spans="1:11" ht="12.75">
      <c r="A15" s="4" t="s">
        <v>13</v>
      </c>
      <c r="B15" s="5">
        <f>((B9*(1+(B14/100)))/((0.2-B14)))</f>
        <v>17.983303531515425</v>
      </c>
      <c r="C15" s="5">
        <f>((C9*(1+(C14/100)))/((0.2-C14)))</f>
        <v>36.1167919534145</v>
      </c>
      <c r="D15" s="5">
        <f>((D9*(1+(D14/100)))/((0.2-D14)))</f>
        <v>47.63995275590549</v>
      </c>
      <c r="E15" s="5">
        <f>((E9*(1+(E14/100)))/((0.2-E14)))</f>
        <v>27.769131355932206</v>
      </c>
      <c r="G15" s="10" t="s">
        <v>27</v>
      </c>
      <c r="H15">
        <f>H14*(1-H13)</f>
        <v>0.03917504404601513</v>
      </c>
      <c r="I15">
        <f>I14*(1-I13)</f>
        <v>0.111930442438917</v>
      </c>
      <c r="J15">
        <f>J14*(1-J13)</f>
        <v>0.13219960278053625</v>
      </c>
      <c r="K15">
        <f>K14*(1-K13)</f>
        <v>0.09392898052691868</v>
      </c>
    </row>
    <row r="16" spans="1:8" ht="12.75">
      <c r="A16" s="4"/>
      <c r="B16" s="6"/>
      <c r="C16" s="6"/>
      <c r="D16" s="6"/>
      <c r="E16" s="6"/>
      <c r="G16" s="14" t="s">
        <v>28</v>
      </c>
      <c r="H16" s="15">
        <f>(H9*(1+H15))/(0.2-H15)</f>
        <v>16.15382136873308</v>
      </c>
    </row>
    <row r="17" spans="1:11" ht="12.75">
      <c r="A17" s="4" t="s">
        <v>15</v>
      </c>
      <c r="B17" s="4"/>
      <c r="C17" s="4"/>
      <c r="D17" s="4"/>
      <c r="E17" s="6"/>
      <c r="G17" s="10" t="s">
        <v>24</v>
      </c>
      <c r="H17">
        <f>H4/H6</f>
        <v>8.376000000000001</v>
      </c>
      <c r="I17">
        <f>I4/I6</f>
        <v>13.616</v>
      </c>
      <c r="J17">
        <f>J4/J6</f>
        <v>14.032</v>
      </c>
      <c r="K17">
        <f>K4/K6</f>
        <v>9.416</v>
      </c>
    </row>
    <row r="18" spans="1:11" ht="12.75">
      <c r="A18" s="1" t="s">
        <v>23</v>
      </c>
      <c r="B18" s="5">
        <v>8.376000000000001</v>
      </c>
      <c r="C18" s="5">
        <v>13.616</v>
      </c>
      <c r="D18" s="5">
        <v>14.032</v>
      </c>
      <c r="E18" s="5">
        <v>9.416</v>
      </c>
      <c r="G18" s="10" t="s">
        <v>20</v>
      </c>
      <c r="H18" s="10">
        <v>2.5</v>
      </c>
      <c r="I18" s="10">
        <v>3</v>
      </c>
      <c r="J18" s="10">
        <v>3</v>
      </c>
      <c r="K18" s="10">
        <v>3</v>
      </c>
    </row>
    <row r="19" spans="1:11" ht="12.75">
      <c r="A19" s="1" t="s">
        <v>6</v>
      </c>
      <c r="B19" s="1">
        <v>96.49</v>
      </c>
      <c r="C19" s="1">
        <v>90.86</v>
      </c>
      <c r="D19" s="1">
        <v>80.56</v>
      </c>
      <c r="E19" s="1">
        <v>69.84</v>
      </c>
      <c r="G19" s="10" t="s">
        <v>25</v>
      </c>
      <c r="H19">
        <f>H18/H17</f>
        <v>0.29847182425978985</v>
      </c>
      <c r="I19">
        <f>I18/I17</f>
        <v>0.22032902467685078</v>
      </c>
      <c r="J19">
        <f>J18/J17</f>
        <v>0.2137970353477765</v>
      </c>
      <c r="K19">
        <f>K18/K17</f>
        <v>0.318606627017842</v>
      </c>
    </row>
    <row r="20" spans="1:11" ht="12.75">
      <c r="A20" s="1" t="s">
        <v>7</v>
      </c>
      <c r="B20" s="1">
        <v>3</v>
      </c>
      <c r="C20" s="1">
        <v>6.5</v>
      </c>
      <c r="D20" s="1">
        <v>6.5</v>
      </c>
      <c r="E20" s="1">
        <v>5</v>
      </c>
      <c r="G20" s="10" t="s">
        <v>26</v>
      </c>
      <c r="H20">
        <f>H17/H8</f>
        <v>0.0868069229972018</v>
      </c>
      <c r="I20">
        <f>I17/I8</f>
        <v>0.14985692273827866</v>
      </c>
      <c r="J20">
        <f>J17/J8</f>
        <v>0.17418073485600793</v>
      </c>
      <c r="K20">
        <f>K17/K8</f>
        <v>0.13482245131729667</v>
      </c>
    </row>
    <row r="21" spans="1:8" ht="12.75">
      <c r="A21" s="1" t="s">
        <v>8</v>
      </c>
      <c r="B21" s="1">
        <v>5.49</v>
      </c>
      <c r="C21" s="1">
        <v>11.83</v>
      </c>
      <c r="D21" s="1">
        <v>13.76</v>
      </c>
      <c r="E21" s="1">
        <v>10.15</v>
      </c>
      <c r="G21" s="10" t="s">
        <v>27</v>
      </c>
      <c r="H21">
        <f>H20*(1-H19)</f>
        <v>0.06089750233184787</v>
      </c>
    </row>
    <row r="22" spans="1:8" ht="12.75">
      <c r="A22" s="1" t="s">
        <v>9</v>
      </c>
      <c r="B22" s="1">
        <v>0.29</v>
      </c>
      <c r="C22" s="1">
        <v>0.32</v>
      </c>
      <c r="D22" s="1">
        <v>0.25</v>
      </c>
      <c r="E22" s="1">
        <v>0.26</v>
      </c>
      <c r="G22" s="14" t="s">
        <v>28</v>
      </c>
      <c r="H22" s="15">
        <f>(H18*(1+H21))/(0.2-H21)</f>
        <v>19.06683057666518</v>
      </c>
    </row>
    <row r="23" spans="1:13" ht="12.75">
      <c r="A23" s="1" t="s">
        <v>10</v>
      </c>
      <c r="B23" s="2">
        <f>(100*B18/B19)</f>
        <v>8.68069229972018</v>
      </c>
      <c r="C23" s="2">
        <f>(100*C18/C19)</f>
        <v>14.985692273827866</v>
      </c>
      <c r="D23" s="2">
        <f>(100*D18/D19)</f>
        <v>17.418073485600793</v>
      </c>
      <c r="E23" s="2">
        <f>(100*E18/E19)</f>
        <v>13.482245131729668</v>
      </c>
      <c r="G23" s="10" t="s">
        <v>29</v>
      </c>
      <c r="H23">
        <v>0.1</v>
      </c>
      <c r="I23">
        <v>0.1</v>
      </c>
      <c r="J23">
        <v>0.1</v>
      </c>
      <c r="K23">
        <v>0.1</v>
      </c>
      <c r="L23">
        <v>0.1</v>
      </c>
      <c r="M23">
        <v>0.05</v>
      </c>
    </row>
    <row r="24" spans="1:13" ht="12.75">
      <c r="A24" s="4" t="s">
        <v>12</v>
      </c>
      <c r="B24" s="5">
        <f>(B18-B20)/B18</f>
        <v>0.6418338108882522</v>
      </c>
      <c r="C24" s="5">
        <f>(C18-C20)/C18</f>
        <v>0.52262044653349</v>
      </c>
      <c r="D24" s="5">
        <f>(D18-D20)/D18</f>
        <v>0.5367730900798175</v>
      </c>
      <c r="E24" s="5">
        <f>(E18-E20)/E18</f>
        <v>0.4689889549702634</v>
      </c>
      <c r="G24" s="10" t="s">
        <v>30</v>
      </c>
      <c r="H24">
        <f>H$9*(1+H23)</f>
        <v>2.75</v>
      </c>
      <c r="I24">
        <f>H24*(1+I23)</f>
        <v>3.0250000000000004</v>
      </c>
      <c r="J24">
        <f>I24*(1+J23)</f>
        <v>3.3275000000000006</v>
      </c>
      <c r="K24">
        <f>J24*(1+K23)</f>
        <v>3.660250000000001</v>
      </c>
      <c r="L24">
        <f>K24*(1+L23)</f>
        <v>4.026275000000001</v>
      </c>
      <c r="M24">
        <f>(L24*(1+M23))/(0.2-M23)</f>
        <v>28.183925000000006</v>
      </c>
    </row>
    <row r="25" spans="1:13" ht="12.75">
      <c r="A25" s="4" t="s">
        <v>14</v>
      </c>
      <c r="B25" s="5">
        <f>B24*B23*0.01</f>
        <v>0.05571561819877709</v>
      </c>
      <c r="C25" s="5">
        <f>C24*C23*0.01</f>
        <v>0.07831829187761391</v>
      </c>
      <c r="D25" s="5">
        <f>D24*D23*0.01</f>
        <v>0.09349553128103276</v>
      </c>
      <c r="E25" s="5">
        <f>E24*E23*0.01</f>
        <v>0.06323024054982818</v>
      </c>
      <c r="G25" s="10" t="s">
        <v>31</v>
      </c>
      <c r="H25">
        <f>H24/POWER(1.2,1)</f>
        <v>2.291666666666667</v>
      </c>
      <c r="I25">
        <f>I24/POWER(1.2,2)</f>
        <v>2.1006944444444446</v>
      </c>
      <c r="J25">
        <f>J24/POWER(1.2,3)</f>
        <v>1.9256365740740744</v>
      </c>
      <c r="K25">
        <f>K24/POWER(1.2,4)</f>
        <v>1.7651668595679018</v>
      </c>
      <c r="L25">
        <f>L24/POWER(1.2,5)</f>
        <v>1.6180696212705765</v>
      </c>
      <c r="M25">
        <f>M24/POWER(1.2,5)</f>
        <v>11.326487348894036</v>
      </c>
    </row>
    <row r="26" spans="1:8" ht="12.75">
      <c r="A26" s="4" t="s">
        <v>13</v>
      </c>
      <c r="B26" s="5">
        <f>((B20*(1+(B25/100)))/((0.2-B25)))</f>
        <v>20.80385576784944</v>
      </c>
      <c r="C26" s="5">
        <f>((C20*(1+(C25/100)))/((0.2-C25)))</f>
        <v>53.459889652677276</v>
      </c>
      <c r="D26" s="5">
        <f>((D20*(1+(D25/100)))/((0.2-D25)))</f>
        <v>61.08736363636363</v>
      </c>
      <c r="E26" s="5">
        <f>((E20*(1+(E25/100)))/((0.2-E25)))</f>
        <v>36.58090452261307</v>
      </c>
      <c r="G26" s="14" t="s">
        <v>28</v>
      </c>
      <c r="H26" s="15">
        <f>SUM(H25:M25)</f>
        <v>21.0277215149177</v>
      </c>
    </row>
    <row r="27" spans="1:13" ht="12.75">
      <c r="A27" s="4"/>
      <c r="B27" s="6"/>
      <c r="C27" s="6"/>
      <c r="D27" s="6"/>
      <c r="E27" s="6"/>
      <c r="G27" s="10" t="s">
        <v>29</v>
      </c>
      <c r="H27">
        <v>0.1</v>
      </c>
      <c r="I27">
        <v>0.1</v>
      </c>
      <c r="J27">
        <v>0.1</v>
      </c>
      <c r="K27">
        <v>0.1</v>
      </c>
      <c r="L27">
        <v>0.1</v>
      </c>
      <c r="M27">
        <v>0.05</v>
      </c>
    </row>
    <row r="28" spans="1:13" ht="12.75">
      <c r="A28" s="4" t="s">
        <v>16</v>
      </c>
      <c r="B28" s="4"/>
      <c r="C28" s="4"/>
      <c r="D28" s="4"/>
      <c r="E28" s="6"/>
      <c r="G28" s="10" t="s">
        <v>30</v>
      </c>
      <c r="H28">
        <f>H$9*(1+H27)</f>
        <v>2.75</v>
      </c>
      <c r="I28">
        <f>H28*(1+I27)</f>
        <v>3.0250000000000004</v>
      </c>
      <c r="J28">
        <f>I28*(1+J27)</f>
        <v>3.3275000000000006</v>
      </c>
      <c r="K28">
        <f>J28*(1+K27)</f>
        <v>3.660250000000001</v>
      </c>
      <c r="L28">
        <f>K28*(1+L27)</f>
        <v>4.026275000000001</v>
      </c>
      <c r="M28">
        <f>(L28*(1+M27))/(0.1-M27)</f>
        <v>84.55177500000002</v>
      </c>
    </row>
    <row r="29" spans="1:13" ht="12.75">
      <c r="A29" s="1" t="s">
        <v>5</v>
      </c>
      <c r="B29" s="1">
        <v>6.28</v>
      </c>
      <c r="C29" s="1">
        <v>13.17</v>
      </c>
      <c r="D29" s="1">
        <v>13.65</v>
      </c>
      <c r="E29" s="1">
        <v>9.56</v>
      </c>
      <c r="G29" s="10" t="s">
        <v>31</v>
      </c>
      <c r="H29">
        <f>H28/POWER(1.2,1)</f>
        <v>2.291666666666667</v>
      </c>
      <c r="I29">
        <f>I28/POWER(1.1,2)</f>
        <v>2.5</v>
      </c>
      <c r="J29">
        <f>J28/POWER(1.1,3)</f>
        <v>2.4999999999999996</v>
      </c>
      <c r="K29">
        <f>K28/POWER(1.1,4)</f>
        <v>2.5</v>
      </c>
      <c r="L29">
        <f>L28/POWER(1.1,5)</f>
        <v>2.4999999999999996</v>
      </c>
      <c r="M29">
        <f>M28/POWER(1.1,5)</f>
        <v>52.49999999999999</v>
      </c>
    </row>
    <row r="30" spans="1:8" ht="12.75">
      <c r="A30" s="1" t="s">
        <v>6</v>
      </c>
      <c r="B30" s="1">
        <v>96.49</v>
      </c>
      <c r="C30" s="1">
        <v>90.86</v>
      </c>
      <c r="D30" s="1">
        <v>80.56</v>
      </c>
      <c r="E30" s="1">
        <v>69.84</v>
      </c>
      <c r="G30" s="14" t="s">
        <v>28</v>
      </c>
      <c r="H30" s="15">
        <f>SUM(H29:M29)</f>
        <v>64.79166666666666</v>
      </c>
    </row>
    <row r="31" spans="1:5" ht="12.75">
      <c r="A31" s="1" t="s">
        <v>7</v>
      </c>
      <c r="B31" s="1">
        <v>1.2</v>
      </c>
      <c r="C31" s="1">
        <v>2.5</v>
      </c>
      <c r="D31" s="1">
        <v>2.4</v>
      </c>
      <c r="E31" s="1">
        <v>2</v>
      </c>
    </row>
    <row r="32" spans="1:5" ht="12.75">
      <c r="A32" s="1" t="s">
        <v>8</v>
      </c>
      <c r="B32" s="1">
        <v>5.49</v>
      </c>
      <c r="C32" s="1">
        <v>11.83</v>
      </c>
      <c r="D32" s="1">
        <v>13.76</v>
      </c>
      <c r="E32" s="1">
        <v>10.15</v>
      </c>
    </row>
    <row r="33" spans="1:5" ht="12.75">
      <c r="A33" s="1" t="s">
        <v>9</v>
      </c>
      <c r="B33" s="1">
        <v>0.29</v>
      </c>
      <c r="C33" s="1">
        <v>0.32</v>
      </c>
      <c r="D33" s="1">
        <v>0.25</v>
      </c>
      <c r="E33" s="1">
        <v>0.26</v>
      </c>
    </row>
    <row r="34" spans="1:5" ht="12.75">
      <c r="A34" s="1" t="s">
        <v>10</v>
      </c>
      <c r="B34" s="2">
        <f>(100*B29/B30)</f>
        <v>6.508446471136906</v>
      </c>
      <c r="C34" s="2">
        <f>(100*C29/C30)</f>
        <v>14.494827206691614</v>
      </c>
      <c r="D34" s="2">
        <f>(100*D29/D30)</f>
        <v>16.943892750744787</v>
      </c>
      <c r="E34" s="2">
        <f>(100*E29/E30)</f>
        <v>13.688430698739976</v>
      </c>
    </row>
    <row r="35" spans="1:5" ht="12.75">
      <c r="A35" s="4" t="s">
        <v>12</v>
      </c>
      <c r="B35" s="5">
        <f>(B29-B31)/B29</f>
        <v>0.8089171974522292</v>
      </c>
      <c r="C35" s="5">
        <f>(C29-C31)/C29</f>
        <v>0.8101746393318148</v>
      </c>
      <c r="D35" s="5">
        <f>(D29-D31)/D29</f>
        <v>0.8241758241758241</v>
      </c>
      <c r="E35" s="5">
        <f>(E29-E31)/E29</f>
        <v>0.7907949790794979</v>
      </c>
    </row>
    <row r="36" spans="1:5" ht="12.75">
      <c r="A36" s="4" t="s">
        <v>14</v>
      </c>
      <c r="B36" s="5">
        <f>B35*B34*0.01</f>
        <v>0.05264794279199917</v>
      </c>
      <c r="C36" s="5">
        <f>C35*C34*0.01</f>
        <v>0.11743341404358354</v>
      </c>
      <c r="D36" s="5">
        <f>D35*D34*0.01</f>
        <v>0.13964746772591857</v>
      </c>
      <c r="E36" s="5">
        <f>E35*E34*0.01</f>
        <v>0.10824742268041236</v>
      </c>
    </row>
    <row r="37" spans="1:5" ht="12.75">
      <c r="A37" s="4" t="s">
        <v>13</v>
      </c>
      <c r="B37" s="5">
        <f>((B31*(1+(B36/100)))/((0.2-B36)))</f>
        <v>8.148048952032633</v>
      </c>
      <c r="C37" s="5">
        <f>((C31*(1+(C36/100)))/((0.2-C36)))</f>
        <v>30.3141495601173</v>
      </c>
      <c r="D37" s="5">
        <f>((D31*(1+(D36/100)))/((0.2-D36)))</f>
        <v>39.82188399835458</v>
      </c>
      <c r="E37" s="5">
        <f>((E31*(1+(E36/100)))/((0.2-E36)))</f>
        <v>21.821348314606734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XLRI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Kakani</dc:creator>
  <cp:keywords/>
  <dc:description/>
  <cp:lastModifiedBy>lbsnaa</cp:lastModifiedBy>
  <cp:lastPrinted>2001-12-23T15:49:17Z</cp:lastPrinted>
  <dcterms:created xsi:type="dcterms:W3CDTF">2001-12-23T14:14:56Z</dcterms:created>
  <dcterms:modified xsi:type="dcterms:W3CDTF">2013-06-08T12:34:21Z</dcterms:modified>
  <cp:category/>
  <cp:version/>
  <cp:contentType/>
  <cp:contentStatus/>
</cp:coreProperties>
</file>